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75" windowHeight="9105" activeTab="0"/>
  </bookViews>
  <sheets>
    <sheet name="Long Cond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PeterM</author>
  </authors>
  <commentList>
    <comment ref="A3" authorId="0">
      <text>
        <r>
          <rPr>
            <sz val="8"/>
            <rFont val="Tahoma"/>
            <family val="2"/>
          </rPr>
          <t>Enter the type of position, i.e. Stock or S or s, Call or C or c and Put or P or p.</t>
        </r>
      </text>
    </comment>
    <comment ref="A4" authorId="0">
      <text>
        <r>
          <rPr>
            <sz val="8"/>
            <rFont val="Tahoma"/>
            <family val="2"/>
          </rPr>
          <t>Enter a positive number for a long, or bought position and a negative for a short or sold position</t>
        </r>
      </text>
    </comment>
    <comment ref="J3" authorId="0">
      <text>
        <r>
          <rPr>
            <sz val="8"/>
            <rFont val="Tahoma"/>
            <family val="2"/>
          </rPr>
          <t>This is the Contract Size for the option and represents how many shares each option is exercised into. Standard US options have a multiplier of 100.</t>
        </r>
      </text>
    </comment>
  </commentList>
</comments>
</file>

<file path=xl/sharedStrings.xml><?xml version="1.0" encoding="utf-8"?>
<sst xmlns="http://schemas.openxmlformats.org/spreadsheetml/2006/main" count="14" uniqueCount="12">
  <si>
    <t>Type</t>
  </si>
  <si>
    <t>Volume</t>
  </si>
  <si>
    <t>Price</t>
  </si>
  <si>
    <t>Strike</t>
  </si>
  <si>
    <t>Total</t>
  </si>
  <si>
    <t>Option Multiplier</t>
  </si>
  <si>
    <t>Graph Increment</t>
  </si>
  <si>
    <t>Graph Centre</t>
  </si>
  <si>
    <t>Call</t>
  </si>
  <si>
    <t>Stock Price</t>
  </si>
  <si>
    <t>Break Even Prices</t>
  </si>
  <si>
    <t>Put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</si>
</sst>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0" fontId="42" fillId="33" borderId="28" xfId="0" applyFont="1" applyFill="1" applyBorder="1" applyAlignment="1">
      <alignment horizontal="right"/>
    </xf>
    <xf numFmtId="0" fontId="42" fillId="33" borderId="29" xfId="0" applyFont="1" applyFill="1" applyBorder="1" applyAlignment="1">
      <alignment horizontal="right"/>
    </xf>
    <xf numFmtId="0" fontId="42" fillId="33" borderId="30" xfId="0" applyFont="1" applyFill="1" applyBorder="1" applyAlignment="1">
      <alignment horizontal="right"/>
    </xf>
    <xf numFmtId="0" fontId="42" fillId="33" borderId="31" xfId="0" applyFont="1" applyFill="1" applyBorder="1" applyAlignment="1">
      <alignment horizontal="right"/>
    </xf>
    <xf numFmtId="0" fontId="42" fillId="33" borderId="32" xfId="0" applyFont="1" applyFill="1" applyBorder="1" applyAlignment="1">
      <alignment horizontal="right"/>
    </xf>
    <xf numFmtId="0" fontId="43" fillId="33" borderId="33" xfId="0" applyFont="1" applyFill="1" applyBorder="1" applyAlignment="1">
      <alignment/>
    </xf>
    <xf numFmtId="0" fontId="42" fillId="33" borderId="34" xfId="0" applyFont="1" applyFill="1" applyBorder="1" applyAlignment="1">
      <alignment horizontal="right"/>
    </xf>
    <xf numFmtId="0" fontId="43" fillId="33" borderId="26" xfId="0" applyFont="1" applyFill="1" applyBorder="1" applyAlignment="1">
      <alignment/>
    </xf>
    <xf numFmtId="0" fontId="42" fillId="33" borderId="35" xfId="0" applyFont="1" applyFill="1" applyBorder="1" applyAlignment="1">
      <alignment horizontal="right"/>
    </xf>
    <xf numFmtId="0" fontId="43" fillId="33" borderId="36" xfId="0" applyFont="1" applyFill="1" applyBorder="1" applyAlignment="1">
      <alignment/>
    </xf>
    <xf numFmtId="0" fontId="42" fillId="33" borderId="37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5"/>
          <c:w val="0.97125"/>
          <c:h val="0.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'Long Condor'!$B$8:$L$8</c:f>
              <c:numCache/>
            </c:numRef>
          </c:cat>
          <c:val>
            <c:numRef>
              <c:f>'Long Condor'!$B$14:$L$14</c:f>
              <c:numCache/>
            </c:numRef>
          </c:val>
          <c:smooth val="0"/>
        </c:ser>
        <c:marker val="1"/>
        <c:axId val="13557496"/>
        <c:axId val="54908601"/>
      </c:lineChart>
      <c:catAx>
        <c:axId val="1355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57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0</xdr:rowOff>
    </xdr:from>
    <xdr:to>
      <xdr:col>12</xdr:col>
      <xdr:colOff>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066800" y="2609850"/>
        <a:ext cx="66865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1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3" spans="1:10" ht="12.75">
      <c r="A3" s="24" t="s">
        <v>0</v>
      </c>
      <c r="B3" s="5" t="s">
        <v>8</v>
      </c>
      <c r="C3" s="6" t="s">
        <v>8</v>
      </c>
      <c r="D3" s="35" t="s">
        <v>11</v>
      </c>
      <c r="E3" s="35" t="s">
        <v>11</v>
      </c>
      <c r="F3" s="7"/>
      <c r="H3" s="29"/>
      <c r="I3" s="30" t="s">
        <v>5</v>
      </c>
      <c r="J3" s="16">
        <v>100</v>
      </c>
    </row>
    <row r="4" spans="1:10" ht="12.75">
      <c r="A4" s="25" t="s">
        <v>1</v>
      </c>
      <c r="B4" s="8">
        <v>-1</v>
      </c>
      <c r="C4" s="9">
        <v>1</v>
      </c>
      <c r="D4" s="9">
        <v>-1</v>
      </c>
      <c r="E4" s="9">
        <v>1</v>
      </c>
      <c r="F4" s="10"/>
      <c r="H4" s="31"/>
      <c r="I4" s="32" t="s">
        <v>7</v>
      </c>
      <c r="J4" s="17">
        <v>26</v>
      </c>
    </row>
    <row r="5" spans="1:10" ht="12.75">
      <c r="A5" s="25" t="s">
        <v>3</v>
      </c>
      <c r="B5" s="8">
        <v>30</v>
      </c>
      <c r="C5" s="9">
        <v>31</v>
      </c>
      <c r="D5" s="9">
        <v>24</v>
      </c>
      <c r="E5" s="9">
        <v>23</v>
      </c>
      <c r="F5" s="10"/>
      <c r="H5" s="33"/>
      <c r="I5" s="34" t="s">
        <v>6</v>
      </c>
      <c r="J5" s="18">
        <v>2</v>
      </c>
    </row>
    <row r="6" spans="1:10" ht="12.75">
      <c r="A6" s="26" t="s">
        <v>2</v>
      </c>
      <c r="B6" s="11">
        <v>0.5</v>
      </c>
      <c r="C6" s="12">
        <v>0.35</v>
      </c>
      <c r="D6" s="12">
        <v>0.4</v>
      </c>
      <c r="E6" s="12">
        <v>0.2</v>
      </c>
      <c r="F6" s="13"/>
      <c r="H6" s="20"/>
      <c r="I6" s="21" t="str">
        <f>IF(J6&gt;0,"Net Debit","Net Credit")</f>
        <v>Net Credit</v>
      </c>
      <c r="J6" s="22">
        <f>SUM(B7:F7)</f>
        <v>-35</v>
      </c>
    </row>
    <row r="7" spans="2:6" ht="12.75">
      <c r="B7">
        <f>B4*B6*$J$3</f>
        <v>-50</v>
      </c>
      <c r="C7">
        <f>C4*C6*$J$3</f>
        <v>35</v>
      </c>
      <c r="D7">
        <f>D4*D6*$J$3</f>
        <v>-40</v>
      </c>
      <c r="E7">
        <f>E4*E6*$J$3</f>
        <v>20</v>
      </c>
      <c r="F7">
        <f>F4*F6*$J$3</f>
        <v>0</v>
      </c>
    </row>
    <row r="8" spans="1:12" ht="12.75">
      <c r="A8" s="27" t="s">
        <v>9</v>
      </c>
      <c r="B8" s="2">
        <f>C8-$J$5</f>
        <v>16</v>
      </c>
      <c r="C8" s="2">
        <f>D8-$J$5</f>
        <v>18</v>
      </c>
      <c r="D8" s="2">
        <f>E8-$J$5</f>
        <v>20</v>
      </c>
      <c r="E8" s="2">
        <f>F8-$J$5</f>
        <v>22</v>
      </c>
      <c r="F8" s="2">
        <f>G8-$J$5</f>
        <v>24</v>
      </c>
      <c r="G8" s="2">
        <f>J4</f>
        <v>26</v>
      </c>
      <c r="H8" s="2">
        <f>G8+$J$5</f>
        <v>28</v>
      </c>
      <c r="I8" s="2">
        <f>H8+$J$5</f>
        <v>30</v>
      </c>
      <c r="J8" s="2">
        <f>I8+$J$5</f>
        <v>32</v>
      </c>
      <c r="K8" s="2">
        <f>J8+$J$5</f>
        <v>34</v>
      </c>
      <c r="L8" s="3">
        <f>K8+$J$5</f>
        <v>36</v>
      </c>
    </row>
    <row r="9" spans="1:12" ht="12.75">
      <c r="A9" s="19" t="str">
        <f>printleg(B3,B4,B5)</f>
        <v>Short 30 Call</v>
      </c>
      <c r="B9" s="14">
        <f>payoff($B$3,$B$4,$B$5,$B$6,$J$3,B8)</f>
        <v>50</v>
      </c>
      <c r="C9" s="14">
        <f aca="true" t="shared" si="0" ref="C9:L9">payoff($B$3,$B$4,$B$5,$B$6,$J$3,C8)</f>
        <v>50</v>
      </c>
      <c r="D9" s="14">
        <f t="shared" si="0"/>
        <v>50</v>
      </c>
      <c r="E9" s="14">
        <f t="shared" si="0"/>
        <v>50</v>
      </c>
      <c r="F9" s="14">
        <f t="shared" si="0"/>
        <v>50</v>
      </c>
      <c r="G9" s="14">
        <f t="shared" si="0"/>
        <v>50</v>
      </c>
      <c r="H9" s="14">
        <f t="shared" si="0"/>
        <v>50</v>
      </c>
      <c r="I9" s="14">
        <f t="shared" si="0"/>
        <v>50</v>
      </c>
      <c r="J9" s="14">
        <f t="shared" si="0"/>
        <v>-150</v>
      </c>
      <c r="K9" s="14">
        <f t="shared" si="0"/>
        <v>-350</v>
      </c>
      <c r="L9" s="15">
        <f t="shared" si="0"/>
        <v>-550</v>
      </c>
    </row>
    <row r="10" spans="1:12" ht="12.75">
      <c r="A10" s="19" t="str">
        <f>printleg(C3,C4,C5)</f>
        <v>Long 31 Call</v>
      </c>
      <c r="B10" s="9">
        <f>payoff($C$3,$C$4,$C$5,$C$6,$J$3,B8)</f>
        <v>-35</v>
      </c>
      <c r="C10" s="9">
        <f aca="true" t="shared" si="1" ref="C10:L10">payoff($C$3,$C$4,$C$5,$C$6,$J$3,C8)</f>
        <v>-35</v>
      </c>
      <c r="D10" s="9">
        <f t="shared" si="1"/>
        <v>-35</v>
      </c>
      <c r="E10" s="9">
        <f t="shared" si="1"/>
        <v>-35</v>
      </c>
      <c r="F10" s="9">
        <f t="shared" si="1"/>
        <v>-35</v>
      </c>
      <c r="G10" s="9">
        <f t="shared" si="1"/>
        <v>-35</v>
      </c>
      <c r="H10" s="9">
        <f t="shared" si="1"/>
        <v>-35</v>
      </c>
      <c r="I10" s="9">
        <f t="shared" si="1"/>
        <v>-35</v>
      </c>
      <c r="J10" s="9">
        <f t="shared" si="1"/>
        <v>65</v>
      </c>
      <c r="K10" s="9">
        <f t="shared" si="1"/>
        <v>265</v>
      </c>
      <c r="L10" s="10">
        <f t="shared" si="1"/>
        <v>465.00000000000006</v>
      </c>
    </row>
    <row r="11" spans="1:12" ht="12.75">
      <c r="A11" s="19" t="str">
        <f>printleg(D3,D4,D5)</f>
        <v>Short 24 Put</v>
      </c>
      <c r="B11" s="9">
        <f>payoff($D$3,$D$4,$D$5,$D$6,$J$3,B8)</f>
        <v>-760</v>
      </c>
      <c r="C11" s="9">
        <f aca="true" t="shared" si="2" ref="C11:L11">payoff($D$3,$D$4,$D$5,$D$6,$J$3,C8)</f>
        <v>-560</v>
      </c>
      <c r="D11" s="9">
        <f t="shared" si="2"/>
        <v>-360</v>
      </c>
      <c r="E11" s="9">
        <f t="shared" si="2"/>
        <v>-160</v>
      </c>
      <c r="F11" s="9">
        <f t="shared" si="2"/>
        <v>40</v>
      </c>
      <c r="G11" s="9">
        <f t="shared" si="2"/>
        <v>40</v>
      </c>
      <c r="H11" s="9">
        <f t="shared" si="2"/>
        <v>40</v>
      </c>
      <c r="I11" s="9">
        <f t="shared" si="2"/>
        <v>40</v>
      </c>
      <c r="J11" s="9">
        <f t="shared" si="2"/>
        <v>40</v>
      </c>
      <c r="K11" s="9">
        <f t="shared" si="2"/>
        <v>40</v>
      </c>
      <c r="L11" s="10">
        <f t="shared" si="2"/>
        <v>40</v>
      </c>
    </row>
    <row r="12" spans="1:12" ht="12.75">
      <c r="A12" s="19" t="str">
        <f>printleg(E3,E4,E5)</f>
        <v>Long 23 Put</v>
      </c>
      <c r="B12" s="9">
        <f>payoff($E$3,$E$4,$E$5,$E$6,$J$3,B8)</f>
        <v>680</v>
      </c>
      <c r="C12" s="9">
        <f aca="true" t="shared" si="3" ref="C12:L12">payoff($E$3,$E$4,$E$5,$E$6,$J$3,C8)</f>
        <v>480</v>
      </c>
      <c r="D12" s="9">
        <f t="shared" si="3"/>
        <v>280</v>
      </c>
      <c r="E12" s="9">
        <f t="shared" si="3"/>
        <v>80</v>
      </c>
      <c r="F12" s="9">
        <f t="shared" si="3"/>
        <v>-20</v>
      </c>
      <c r="G12" s="9">
        <f t="shared" si="3"/>
        <v>-20</v>
      </c>
      <c r="H12" s="9">
        <f t="shared" si="3"/>
        <v>-20</v>
      </c>
      <c r="I12" s="9">
        <f t="shared" si="3"/>
        <v>-20</v>
      </c>
      <c r="J12" s="9">
        <f t="shared" si="3"/>
        <v>-20</v>
      </c>
      <c r="K12" s="9">
        <f t="shared" si="3"/>
        <v>-20</v>
      </c>
      <c r="L12" s="10">
        <f t="shared" si="3"/>
        <v>-20</v>
      </c>
    </row>
    <row r="13" spans="1:12" ht="12.75">
      <c r="A13" s="19">
        <f>printleg(F3,F4,F5)</f>
        <v>0</v>
      </c>
      <c r="B13" s="12">
        <f>payoff($F$3,$F$4,$F$5,$F$6,$J$3,B8)</f>
        <v>0</v>
      </c>
      <c r="C13" s="12">
        <f aca="true" t="shared" si="4" ref="C13:L13">payoff($F$3,$F$4,$F$5,$F$6,$J$3,C8)</f>
        <v>0</v>
      </c>
      <c r="D13" s="12">
        <f t="shared" si="4"/>
        <v>0</v>
      </c>
      <c r="E13" s="12">
        <f t="shared" si="4"/>
        <v>0</v>
      </c>
      <c r="F13" s="12">
        <f t="shared" si="4"/>
        <v>0</v>
      </c>
      <c r="G13" s="12">
        <f t="shared" si="4"/>
        <v>0</v>
      </c>
      <c r="H13" s="12">
        <f t="shared" si="4"/>
        <v>0</v>
      </c>
      <c r="I13" s="12">
        <f t="shared" si="4"/>
        <v>0</v>
      </c>
      <c r="J13" s="12">
        <f t="shared" si="4"/>
        <v>0</v>
      </c>
      <c r="K13" s="12">
        <f t="shared" si="4"/>
        <v>0</v>
      </c>
      <c r="L13" s="13">
        <f t="shared" si="4"/>
        <v>0</v>
      </c>
    </row>
    <row r="14" spans="1:12" ht="13.5" thickBot="1">
      <c r="A14" s="28" t="s">
        <v>4</v>
      </c>
      <c r="B14" s="1">
        <f>SUM(B9:B13)</f>
        <v>-65</v>
      </c>
      <c r="C14" s="1">
        <f aca="true" t="shared" si="5" ref="C14:L14">SUM(C9:C13)</f>
        <v>-65</v>
      </c>
      <c r="D14" s="1">
        <f t="shared" si="5"/>
        <v>-65</v>
      </c>
      <c r="E14" s="1">
        <f t="shared" si="5"/>
        <v>-65</v>
      </c>
      <c r="F14" s="1">
        <f t="shared" si="5"/>
        <v>35</v>
      </c>
      <c r="G14" s="1">
        <f t="shared" si="5"/>
        <v>35</v>
      </c>
      <c r="H14" s="1">
        <f t="shared" si="5"/>
        <v>35</v>
      </c>
      <c r="I14" s="1">
        <f t="shared" si="5"/>
        <v>35</v>
      </c>
      <c r="J14" s="1">
        <f t="shared" si="5"/>
        <v>-65</v>
      </c>
      <c r="K14" s="1">
        <f t="shared" si="5"/>
        <v>-65</v>
      </c>
      <c r="L14" s="4">
        <f t="shared" si="5"/>
        <v>-64.99999999999994</v>
      </c>
    </row>
    <row r="15" spans="1:12" ht="13.5" thickTop="1">
      <c r="A15" s="23" t="s">
        <v>10</v>
      </c>
      <c r="C15" t="str">
        <f>IF(SIGN(B14)&lt;&gt;SIGN(C14),INTERCEPT(B8:C8,B14:C14)," ")</f>
        <v> </v>
      </c>
      <c r="D15" t="str">
        <f aca="true" t="shared" si="6" ref="D15:L15">IF(SIGN(C14)&lt;&gt;SIGN(D14),INTERCEPT(C8:D8,C14:D14)," ")</f>
        <v> </v>
      </c>
      <c r="E15" t="str">
        <f t="shared" si="6"/>
        <v> </v>
      </c>
      <c r="F15">
        <f t="shared" si="6"/>
        <v>23.3</v>
      </c>
      <c r="G15" t="str">
        <f t="shared" si="6"/>
        <v> </v>
      </c>
      <c r="H15" t="str">
        <f t="shared" si="6"/>
        <v> </v>
      </c>
      <c r="I15" t="str">
        <f t="shared" si="6"/>
        <v> </v>
      </c>
      <c r="J15">
        <f t="shared" si="6"/>
        <v>30.7</v>
      </c>
      <c r="K15" t="str">
        <f t="shared" si="6"/>
        <v> </v>
      </c>
      <c r="L15" t="str">
        <f t="shared" si="6"/>
        <v> 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Option Payoff</dc:title>
  <dc:subject/>
  <dc:creator>http://www.optiontradingtips.com</dc:creator>
  <cp:keywords/>
  <dc:description/>
  <cp:lastModifiedBy>Peter McPhee</cp:lastModifiedBy>
  <dcterms:created xsi:type="dcterms:W3CDTF">2007-06-25T04:50:15Z</dcterms:created>
  <dcterms:modified xsi:type="dcterms:W3CDTF">2015-08-05T00:16:08Z</dcterms:modified>
  <cp:category/>
  <cp:version/>
  <cp:contentType/>
  <cp:contentStatus/>
</cp:coreProperties>
</file>